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9135" activeTab="1"/>
  </bookViews>
  <sheets>
    <sheet name="A lire" sheetId="1" r:id="rId1"/>
    <sheet name="Votre véhicule" sheetId="2" r:id="rId2"/>
    <sheet name="Votre trajet" sheetId="3" r:id="rId3"/>
  </sheets>
  <definedNames/>
  <calcPr fullCalcOnLoad="1"/>
</workbook>
</file>

<file path=xl/sharedStrings.xml><?xml version="1.0" encoding="utf-8"?>
<sst xmlns="http://schemas.openxmlformats.org/spreadsheetml/2006/main" count="110" uniqueCount="100">
  <si>
    <t>Prix d'achat du véhicule</t>
  </si>
  <si>
    <t>Prix de revente souhaité</t>
  </si>
  <si>
    <t>Nombre de km souhaités</t>
  </si>
  <si>
    <t>Dont Apport personnel</t>
  </si>
  <si>
    <t>Prêt</t>
  </si>
  <si>
    <t>Annuités</t>
  </si>
  <si>
    <t>Nombre de km par an</t>
  </si>
  <si>
    <t>Prix de l'assurance auto</t>
  </si>
  <si>
    <t>Consommation de carburant (l/100)</t>
  </si>
  <si>
    <t>Prix du carburant</t>
  </si>
  <si>
    <t>Coût carburant au km</t>
  </si>
  <si>
    <t>Cout total</t>
  </si>
  <si>
    <t>Prix à amortir</t>
  </si>
  <si>
    <t>Amortissement au km</t>
  </si>
  <si>
    <t>Assurance auto au km</t>
  </si>
  <si>
    <t>Visite garage tous les (km)</t>
  </si>
  <si>
    <t>Prix</t>
  </si>
  <si>
    <t>Entretien au km</t>
  </si>
  <si>
    <t>Longueur du trajet</t>
  </si>
  <si>
    <t>Prix hors péage</t>
  </si>
  <si>
    <t>Prix Total</t>
  </si>
  <si>
    <t>Nettoyage</t>
  </si>
  <si>
    <t>1 fois tous les (km)</t>
  </si>
  <si>
    <t>Amendes</t>
  </si>
  <si>
    <t>Tousles</t>
  </si>
  <si>
    <t>Total</t>
  </si>
  <si>
    <t>Calculez le coût d'un trajet en voiture</t>
  </si>
  <si>
    <t>Dont Prêt</t>
  </si>
  <si>
    <t>Coût total du prêt</t>
  </si>
  <si>
    <t>Prix A/R</t>
  </si>
  <si>
    <t>VII.b) Télépéage</t>
  </si>
  <si>
    <t>Proportion</t>
  </si>
  <si>
    <t>Prix Gasoil ou Essence</t>
  </si>
  <si>
    <t>Prix Ethanol ou Huile</t>
  </si>
  <si>
    <t>Nombre de trajets/mois</t>
  </si>
  <si>
    <t>Abonnement mensuel</t>
  </si>
  <si>
    <t>Reduction pratiquée</t>
  </si>
  <si>
    <t>Prix habituel Péage</t>
  </si>
  <si>
    <t>Prix effectif Péage*</t>
  </si>
  <si>
    <t>Frais dossier</t>
  </si>
  <si>
    <t>Nombre de personnes dans la voiture</t>
  </si>
  <si>
    <t>Prix par personne</t>
  </si>
  <si>
    <t>Aller</t>
  </si>
  <si>
    <t>comprend le taux d'intérêt majoré de l'assurance</t>
  </si>
  <si>
    <t>T.E.G</t>
  </si>
  <si>
    <t>Prix du parking</t>
  </si>
  <si>
    <t>Aller et Retour</t>
  </si>
  <si>
    <t>Laissez les chiffres 1, 0 et 0 indiqués comme les chiffres en rouge si vous n'utilisez pas le télépéage</t>
  </si>
  <si>
    <t>Méthodologie</t>
  </si>
  <si>
    <t>by Eco-Malin.com</t>
  </si>
  <si>
    <t>Version 3</t>
  </si>
  <si>
    <t>Ne remplissez que les cases en jaune, ne touchez pas au reste, qui sont des calculs effectués sous</t>
  </si>
  <si>
    <t xml:space="preserve"> Excel. Le prix du trajet sera marqué sous un fond bleu en bas du tableur</t>
  </si>
  <si>
    <t>Indiquez le montant des frais de dossiers en cas d'emprunt</t>
  </si>
  <si>
    <t>Le coût du carburant</t>
  </si>
  <si>
    <t>Les péages, parking, …</t>
  </si>
  <si>
    <t>L'usure</t>
  </si>
  <si>
    <t>L'assurance</t>
  </si>
  <si>
    <t>La possibilité de rouler avec des biocarburants</t>
  </si>
  <si>
    <t>La possibilité de compenser son co2</t>
  </si>
  <si>
    <t>La possibilité d'abonnement au télépéage</t>
  </si>
  <si>
    <t>Ce calculateur ne fait qu'estimer le coût de revient d'un trajet. Il inclue:</t>
  </si>
  <si>
    <t>Le coût du trajet par passager</t>
  </si>
  <si>
    <t>Le calculateur de coût n'incluse pas:</t>
  </si>
  <si>
    <t>Les coûts liés à la carte grise</t>
  </si>
  <si>
    <t>Le coût du passage du permis de conduire</t>
  </si>
  <si>
    <t>Les coûts indirects liés à la pollution atmosphérique</t>
  </si>
  <si>
    <t>Indiquez 0€ si vous ne voulez pas la revendre</t>
  </si>
  <si>
    <t>Prix au km hors péage/parking</t>
  </si>
  <si>
    <t>Coût contrôle technique</t>
  </si>
  <si>
    <t>L'entretien du véhicule: garagiste, contrôle technique, …</t>
  </si>
  <si>
    <t>Indiquez le prix du contrôle technique; et 0 si vous n'avez pas besoin de contrôle technique</t>
  </si>
  <si>
    <t xml:space="preserve"> Pour en savoir plus: http://www.co2solidaire.org</t>
  </si>
  <si>
    <t>(1)Indiquez 0% si vous ne roulez ni à l'éthanol, ni à l'huile</t>
  </si>
  <si>
    <t>Le carburant</t>
  </si>
  <si>
    <t>Calcul du prix du carburant</t>
  </si>
  <si>
    <t>Votre voyage</t>
  </si>
  <si>
    <t>Le coût d'un trajet en voiture dépend de nombreux paramètres, dont: le coût intrinsèque du véhicule (prix d'achat, assurance, …)</t>
  </si>
  <si>
    <t>Ce tableur a donc créé 2 feuilles</t>
  </si>
  <si>
    <t>1°) Vous remplirez les cases jaunes de la feuille votre véhicule, qui correspond aux coûts indirects du trajet (usure, assurance, …)</t>
  </si>
  <si>
    <t>A lire</t>
  </si>
  <si>
    <t>2°) Vous n'aurez plus qu'à remplir les cases en jaune de la feuille votre trajet, et le coût du trajet par personne et le coût total sera indiqué.</t>
  </si>
  <si>
    <t>Votre véhicule</t>
  </si>
  <si>
    <t>Votre emprunt auto</t>
  </si>
  <si>
    <t>Assurance auto</t>
  </si>
  <si>
    <t>Entretien du véhicule</t>
  </si>
  <si>
    <t>Le coût des franchises, des procès en cas d'accident</t>
  </si>
  <si>
    <t>Les stages de récupération de points; les coût pour un conducteur ayant perdu son permis de le repasser</t>
  </si>
  <si>
    <t>Frais Divers</t>
  </si>
  <si>
    <t>Soit</t>
  </si>
  <si>
    <t xml:space="preserve">Compensation co2 (coût au litre) (2) </t>
  </si>
  <si>
    <t>(2) Taper 0 si vous ne compensez pas votre co2; 0,07 le cas échéant. 0,07 représente le surcout au litre de la compensation co2.</t>
  </si>
  <si>
    <t>Proportion (1)</t>
  </si>
  <si>
    <t>Les valeur marquées dans les cases jaunes servent à titre d'exemple. Remplacez les par vos valeurs à vous</t>
  </si>
  <si>
    <t>La feuille Excel "Votre trajet" a été optimisée pour pouvoir être imprimée sur une seule page format a4</t>
  </si>
  <si>
    <t>Coûts indirects (0)</t>
  </si>
  <si>
    <t>(0) entretien, amortissement du véhicule, … (cf feuille votre véhicule)</t>
  </si>
  <si>
    <t>Coût effectif du véhicule *</t>
  </si>
  <si>
    <t>* Le coût effectif = Coût du véhicule + Intérêts et Assurance en cas d'emprunt bancaire</t>
  </si>
  <si>
    <t>hors assurances, parking, 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</si>
</sst>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u val="single"/>
      <sz val="10"/>
      <color indexed="10"/>
      <name val="Cambria"/>
      <family val="1"/>
    </font>
    <font>
      <u val="single"/>
      <sz val="10"/>
      <name val="Cambria"/>
      <family val="1"/>
    </font>
    <font>
      <sz val="10"/>
      <color indexed="10"/>
      <name val="Cambria"/>
      <family val="1"/>
    </font>
    <font>
      <sz val="10"/>
      <color indexed="12"/>
      <name val="Cambria"/>
      <family val="1"/>
    </font>
    <font>
      <sz val="12"/>
      <name val="Times New Roman"/>
      <family val="1"/>
    </font>
    <font>
      <b/>
      <sz val="10"/>
      <color indexed="17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Cambria"/>
      <family val="1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4" fontId="5" fillId="0" borderId="0" xfId="44" applyFont="1" applyAlignment="1">
      <alignment/>
    </xf>
    <xf numFmtId="44" fontId="5" fillId="33" borderId="10" xfId="44" applyFont="1" applyFill="1" applyBorder="1" applyAlignment="1">
      <alignment/>
    </xf>
    <xf numFmtId="0" fontId="7" fillId="0" borderId="0" xfId="0" applyFont="1" applyAlignment="1">
      <alignment/>
    </xf>
    <xf numFmtId="0" fontId="5" fillId="34" borderId="1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44" fontId="5" fillId="34" borderId="10" xfId="44" applyFont="1" applyFill="1" applyBorder="1" applyAlignment="1">
      <alignment/>
    </xf>
    <xf numFmtId="9" fontId="5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44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44" fontId="5" fillId="35" borderId="10" xfId="0" applyNumberFormat="1" applyFont="1" applyFill="1" applyBorder="1" applyAlignment="1">
      <alignment/>
    </xf>
    <xf numFmtId="44" fontId="5" fillId="0" borderId="0" xfId="0" applyNumberFormat="1" applyFont="1" applyAlignment="1">
      <alignment/>
    </xf>
    <xf numFmtId="9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4" fontId="6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4" fontId="5" fillId="33" borderId="11" xfId="44" applyFont="1" applyFill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4" fontId="5" fillId="0" borderId="0" xfId="0" applyNumberFormat="1" applyFont="1" applyAlignment="1" quotePrefix="1">
      <alignment/>
    </xf>
    <xf numFmtId="44" fontId="5" fillId="0" borderId="0" xfId="50" applyFont="1" applyAlignment="1">
      <alignment/>
    </xf>
    <xf numFmtId="44" fontId="0" fillId="0" borderId="0" xfId="0" applyNumberFormat="1" applyAlignment="1">
      <alignment/>
    </xf>
    <xf numFmtId="0" fontId="9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9" sqref="A9"/>
    </sheetView>
  </sheetViews>
  <sheetFormatPr defaultColWidth="11.421875" defaultRowHeight="12.75"/>
  <sheetData>
    <row r="1" spans="1:11" ht="15.75">
      <c r="A1" s="1" t="s">
        <v>26</v>
      </c>
      <c r="B1" s="2"/>
      <c r="C1" s="2"/>
      <c r="D1" s="2"/>
      <c r="E1" s="2"/>
      <c r="F1" s="2"/>
      <c r="G1" s="25" t="s">
        <v>50</v>
      </c>
      <c r="H1" s="25" t="s">
        <v>49</v>
      </c>
      <c r="I1" s="2"/>
      <c r="J1" s="2"/>
      <c r="K1" s="2"/>
    </row>
    <row r="2" spans="1:11" ht="12.75">
      <c r="A2" s="21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A3" s="26" t="s">
        <v>80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81</v>
      </c>
    </row>
    <row r="9" ht="12.75">
      <c r="A9" s="27" t="s">
        <v>93</v>
      </c>
    </row>
    <row r="10" ht="12.75">
      <c r="A10" t="s">
        <v>94</v>
      </c>
    </row>
    <row r="14" ht="12.75">
      <c r="A14" s="26" t="s">
        <v>48</v>
      </c>
    </row>
    <row r="17" ht="12.75">
      <c r="A17" s="29" t="s">
        <v>61</v>
      </c>
    </row>
    <row r="19" ht="12.75">
      <c r="A19" t="s">
        <v>54</v>
      </c>
    </row>
    <row r="20" ht="12.75">
      <c r="A20" t="s">
        <v>55</v>
      </c>
    </row>
    <row r="21" ht="12.75">
      <c r="A21" t="s">
        <v>70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62</v>
      </c>
    </row>
    <row r="31" ht="12.75">
      <c r="A31" s="29" t="s">
        <v>63</v>
      </c>
    </row>
    <row r="33" ht="12.75">
      <c r="A33" t="s">
        <v>64</v>
      </c>
    </row>
    <row r="34" ht="12.75">
      <c r="A34" t="s">
        <v>65</v>
      </c>
    </row>
    <row r="35" ht="12.75">
      <c r="A35" t="s">
        <v>87</v>
      </c>
    </row>
    <row r="36" ht="12.75">
      <c r="A36" t="s">
        <v>66</v>
      </c>
    </row>
    <row r="37" ht="12.75">
      <c r="A37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4">
      <selection activeCell="E58" sqref="E58"/>
    </sheetView>
  </sheetViews>
  <sheetFormatPr defaultColWidth="11.421875" defaultRowHeight="12.75"/>
  <cols>
    <col min="1" max="3" width="11.421875" style="2" customWidth="1"/>
    <col min="4" max="4" width="11.57421875" style="2" bestFit="1" customWidth="1"/>
    <col min="5" max="7" width="11.421875" style="2" customWidth="1"/>
    <col min="8" max="8" width="11.57421875" style="2" bestFit="1" customWidth="1"/>
    <col min="9" max="16384" width="11.421875" style="2" customWidth="1"/>
  </cols>
  <sheetData>
    <row r="1" spans="1:6" ht="15.75">
      <c r="A1" s="1" t="s">
        <v>26</v>
      </c>
      <c r="F1" s="25" t="s">
        <v>50</v>
      </c>
    </row>
    <row r="2" ht="12.75">
      <c r="F2" s="25" t="s">
        <v>49</v>
      </c>
    </row>
    <row r="5" spans="1:7" ht="12.75">
      <c r="A5" s="35" t="s">
        <v>51</v>
      </c>
      <c r="B5" s="35"/>
      <c r="C5" s="35"/>
      <c r="D5" s="35"/>
      <c r="E5" s="35"/>
      <c r="F5" s="35"/>
      <c r="G5" s="35"/>
    </row>
    <row r="6" spans="1:7" ht="12.75">
      <c r="A6" s="35" t="s">
        <v>52</v>
      </c>
      <c r="B6" s="35"/>
      <c r="C6" s="35"/>
      <c r="D6" s="35"/>
      <c r="E6" s="35"/>
      <c r="F6" s="35"/>
      <c r="G6" s="35"/>
    </row>
    <row r="8" spans="1:6" ht="12.75">
      <c r="A8" s="8" t="s">
        <v>82</v>
      </c>
      <c r="F8" s="8" t="s">
        <v>83</v>
      </c>
    </row>
    <row r="10" spans="1:7" ht="12.75">
      <c r="A10" s="2" t="s">
        <v>0</v>
      </c>
      <c r="D10" s="12">
        <v>16000</v>
      </c>
      <c r="E10" s="3"/>
      <c r="F10" s="2" t="s">
        <v>4</v>
      </c>
      <c r="G10" s="2">
        <f>D10-D11</f>
        <v>14000</v>
      </c>
    </row>
    <row r="11" spans="1:12" ht="12.75">
      <c r="A11" s="2" t="s">
        <v>3</v>
      </c>
      <c r="D11" s="12">
        <v>2000</v>
      </c>
      <c r="E11" s="3"/>
      <c r="F11" s="2" t="s">
        <v>44</v>
      </c>
      <c r="G11" s="13">
        <v>0.05</v>
      </c>
      <c r="I11" s="23" t="s">
        <v>43</v>
      </c>
      <c r="J11" s="23"/>
      <c r="K11" s="23"/>
      <c r="L11" s="23"/>
    </row>
    <row r="12" spans="1:12" ht="12.75">
      <c r="A12" s="2" t="s">
        <v>27</v>
      </c>
      <c r="D12" s="11">
        <f>D10-D11</f>
        <v>14000</v>
      </c>
      <c r="E12" s="3"/>
      <c r="F12" s="2" t="s">
        <v>5</v>
      </c>
      <c r="G12" s="9">
        <v>10</v>
      </c>
      <c r="I12" s="23"/>
      <c r="J12" s="23"/>
      <c r="K12" s="23"/>
      <c r="L12" s="23"/>
    </row>
    <row r="13" spans="1:12" ht="12.75">
      <c r="A13" s="2" t="s">
        <v>28</v>
      </c>
      <c r="D13" s="10">
        <f>G14</f>
        <v>17919.00656016459</v>
      </c>
      <c r="E13" s="3"/>
      <c r="F13" s="2" t="s">
        <v>39</v>
      </c>
      <c r="G13" s="9">
        <v>100</v>
      </c>
      <c r="I13" s="23" t="s">
        <v>53</v>
      </c>
      <c r="J13" s="23"/>
      <c r="K13" s="23"/>
      <c r="L13" s="23"/>
    </row>
    <row r="14" spans="4:7" ht="12.75">
      <c r="D14" s="5"/>
      <c r="E14" s="3"/>
      <c r="F14" s="2" t="s">
        <v>11</v>
      </c>
      <c r="G14" s="6">
        <f>G10*(G11/12)/(1-(1+(G11/12))^-(G12*12))*(G12*12)+G13</f>
        <v>17919.00656016459</v>
      </c>
    </row>
    <row r="15" spans="4:6" ht="12.75">
      <c r="D15" s="5"/>
      <c r="E15" s="3"/>
      <c r="F15" s="3"/>
    </row>
    <row r="16" spans="1:9" ht="12.75">
      <c r="A16" s="2" t="s">
        <v>97</v>
      </c>
      <c r="D16" s="10">
        <f>D11+G14</f>
        <v>19919.00656016459</v>
      </c>
      <c r="I16" s="23" t="s">
        <v>98</v>
      </c>
    </row>
    <row r="17" spans="1:9" ht="12.75">
      <c r="A17" s="2" t="s">
        <v>1</v>
      </c>
      <c r="D17" s="12">
        <v>0</v>
      </c>
      <c r="I17" s="23" t="s">
        <v>67</v>
      </c>
    </row>
    <row r="18" ht="12.75">
      <c r="D18" s="5"/>
    </row>
    <row r="19" spans="1:4" ht="12.75">
      <c r="A19" s="2" t="s">
        <v>12</v>
      </c>
      <c r="D19" s="11">
        <f>D16-D17</f>
        <v>19919.00656016459</v>
      </c>
    </row>
    <row r="20" spans="1:4" ht="12.75">
      <c r="A20" s="2" t="s">
        <v>2</v>
      </c>
      <c r="D20" s="9">
        <v>250000</v>
      </c>
    </row>
    <row r="21" spans="1:4" ht="12.75">
      <c r="A21" s="2" t="s">
        <v>13</v>
      </c>
      <c r="D21" s="15">
        <f>D19/D20</f>
        <v>0.07967602624065837</v>
      </c>
    </row>
    <row r="22" ht="12.75">
      <c r="D22" s="5"/>
    </row>
    <row r="24" ht="12.75">
      <c r="A24" s="8" t="s">
        <v>84</v>
      </c>
    </row>
    <row r="26" spans="1:4" ht="12.75">
      <c r="A26" s="2" t="s">
        <v>6</v>
      </c>
      <c r="D26" s="16">
        <v>25000</v>
      </c>
    </row>
    <row r="27" spans="1:8" ht="15.75">
      <c r="A27" s="2" t="s">
        <v>7</v>
      </c>
      <c r="D27" s="9">
        <v>600</v>
      </c>
      <c r="H27" s="24"/>
    </row>
    <row r="29" spans="1:4" ht="12.75">
      <c r="A29" s="2" t="s">
        <v>14</v>
      </c>
      <c r="D29" s="7">
        <f>D27/D26</f>
        <v>0.024</v>
      </c>
    </row>
    <row r="32" spans="1:4" ht="12.75">
      <c r="A32" s="8" t="s">
        <v>85</v>
      </c>
      <c r="D32" s="11"/>
    </row>
    <row r="34" spans="1:4" ht="12.75">
      <c r="A34" s="2" t="s">
        <v>15</v>
      </c>
      <c r="D34" s="9">
        <v>25000</v>
      </c>
    </row>
    <row r="35" spans="1:4" ht="12.75">
      <c r="A35" s="2" t="s">
        <v>16</v>
      </c>
      <c r="D35" s="9">
        <v>1000</v>
      </c>
    </row>
    <row r="36" spans="1:4" ht="12.75">
      <c r="A36" s="2" t="s">
        <v>17</v>
      </c>
      <c r="D36" s="17">
        <f>D35/D34</f>
        <v>0.04</v>
      </c>
    </row>
    <row r="39" ht="12.75">
      <c r="A39" s="8" t="s">
        <v>88</v>
      </c>
    </row>
    <row r="41" ht="12.75">
      <c r="A41" s="14" t="s">
        <v>21</v>
      </c>
    </row>
    <row r="42" spans="1:4" ht="12.75">
      <c r="A42" s="2" t="s">
        <v>22</v>
      </c>
      <c r="D42" s="9">
        <v>1000</v>
      </c>
    </row>
    <row r="43" spans="1:4" ht="12.75">
      <c r="A43" s="2" t="s">
        <v>16</v>
      </c>
      <c r="D43" s="9">
        <v>4</v>
      </c>
    </row>
    <row r="45" spans="1:4" ht="12.75">
      <c r="A45" s="2" t="s">
        <v>23</v>
      </c>
      <c r="D45" s="9">
        <v>130</v>
      </c>
    </row>
    <row r="46" spans="1:4" ht="12.75">
      <c r="A46" s="2" t="s">
        <v>24</v>
      </c>
      <c r="D46" s="9">
        <v>100000</v>
      </c>
    </row>
    <row r="48" spans="1:8" ht="12.75">
      <c r="A48" s="2" t="s">
        <v>69</v>
      </c>
      <c r="D48" s="9">
        <v>200</v>
      </c>
      <c r="H48" s="23" t="s">
        <v>71</v>
      </c>
    </row>
    <row r="50" spans="1:4" ht="12.75">
      <c r="A50" s="2" t="s">
        <v>25</v>
      </c>
      <c r="D50" s="7">
        <f>D43/D42+D45/D46+0.5*D48/D26</f>
        <v>0.0093</v>
      </c>
    </row>
    <row r="53" ht="12.75">
      <c r="A53" s="8" t="s">
        <v>25</v>
      </c>
    </row>
    <row r="55" spans="1:4" ht="12.75">
      <c r="A55" s="2" t="s">
        <v>68</v>
      </c>
      <c r="D55" s="15">
        <f>D21+D29+'Votre trajet'!D18+D36+D50</f>
        <v>0.23967602624065837</v>
      </c>
    </row>
    <row r="57" spans="1:5" ht="12.75">
      <c r="A57" s="2" t="s">
        <v>89</v>
      </c>
      <c r="D57" s="18">
        <f>'Votre trajet'!D26*D55</f>
        <v>71.90280787219751</v>
      </c>
      <c r="E57" s="2" t="s">
        <v>99</v>
      </c>
    </row>
  </sheetData>
  <sheetProtection/>
  <mergeCells count="2">
    <mergeCell ref="A6:G6"/>
    <mergeCell ref="A5:G5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7">
      <selection activeCell="F59" sqref="F59"/>
    </sheetView>
  </sheetViews>
  <sheetFormatPr defaultColWidth="11.421875" defaultRowHeight="12.75"/>
  <cols>
    <col min="3" max="3" width="7.421875" style="0" customWidth="1"/>
    <col min="4" max="4" width="12.421875" style="0" bestFit="1" customWidth="1"/>
    <col min="5" max="5" width="7.140625" style="0" customWidth="1"/>
  </cols>
  <sheetData>
    <row r="1" spans="1:12" ht="15.75">
      <c r="A1" s="1" t="s">
        <v>26</v>
      </c>
      <c r="B1" s="2"/>
      <c r="C1" s="2"/>
      <c r="D1" s="2"/>
      <c r="E1" s="2"/>
      <c r="F1" s="25" t="s">
        <v>50</v>
      </c>
      <c r="G1" s="2"/>
      <c r="L1" s="2"/>
    </row>
    <row r="2" spans="1:12" ht="12.75">
      <c r="A2" s="2"/>
      <c r="B2" s="2"/>
      <c r="C2" s="2"/>
      <c r="D2" s="2"/>
      <c r="E2" s="2"/>
      <c r="F2" s="25" t="s">
        <v>49</v>
      </c>
      <c r="G2" s="2"/>
      <c r="L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35" t="s">
        <v>51</v>
      </c>
      <c r="B5" s="35"/>
      <c r="C5" s="35"/>
      <c r="D5" s="35"/>
      <c r="E5" s="35"/>
      <c r="F5" s="35"/>
      <c r="G5" s="35"/>
    </row>
    <row r="6" spans="1:7" ht="12.75">
      <c r="A6" s="35" t="s">
        <v>52</v>
      </c>
      <c r="B6" s="35"/>
      <c r="C6" s="35"/>
      <c r="D6" s="35"/>
      <c r="E6" s="35"/>
      <c r="F6" s="35"/>
      <c r="G6" s="35"/>
    </row>
    <row r="7" spans="1:7" ht="12.75">
      <c r="A7" s="2"/>
      <c r="B7" s="2"/>
      <c r="C7" s="2"/>
      <c r="D7" s="2"/>
      <c r="E7" s="2"/>
      <c r="F7" s="2"/>
      <c r="G7" s="2"/>
    </row>
    <row r="9" spans="1:4" ht="12.75">
      <c r="A9" s="31" t="s">
        <v>95</v>
      </c>
      <c r="D9" s="18">
        <f>'Votre véhicule'!D55*D26</f>
        <v>71.90280787219751</v>
      </c>
    </row>
    <row r="10" ht="12.75">
      <c r="A10" t="s">
        <v>96</v>
      </c>
    </row>
    <row r="13" spans="1:12" ht="12.75">
      <c r="A13" s="8" t="s">
        <v>74</v>
      </c>
      <c r="B13" s="2"/>
      <c r="C13" s="2"/>
      <c r="D13" s="2"/>
      <c r="E13" s="2"/>
      <c r="F13" s="8" t="s">
        <v>75</v>
      </c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 t="s">
        <v>8</v>
      </c>
      <c r="B15" s="2"/>
      <c r="C15" s="2"/>
      <c r="D15" s="9">
        <v>6</v>
      </c>
      <c r="E15" s="2"/>
      <c r="F15" s="2" t="s">
        <v>32</v>
      </c>
      <c r="G15" s="2"/>
      <c r="H15" s="9">
        <v>1.4</v>
      </c>
      <c r="I15" s="2"/>
      <c r="J15" s="2"/>
      <c r="K15" s="2"/>
      <c r="L15" s="2"/>
    </row>
    <row r="16" spans="1:12" ht="12.75">
      <c r="A16" s="2" t="s">
        <v>9</v>
      </c>
      <c r="B16" s="2"/>
      <c r="C16" s="2"/>
      <c r="D16" s="5">
        <f>H15*H16+H17*H18</f>
        <v>1.3749999999999998</v>
      </c>
      <c r="E16" s="2"/>
      <c r="F16" s="2" t="s">
        <v>31</v>
      </c>
      <c r="G16" s="2"/>
      <c r="H16" s="4">
        <f>1-H18</f>
        <v>0.95</v>
      </c>
      <c r="I16" s="2"/>
      <c r="J16" s="2"/>
      <c r="K16" s="2"/>
      <c r="L16" s="2"/>
    </row>
    <row r="17" spans="1:12" ht="12.75">
      <c r="A17" s="2" t="s">
        <v>90</v>
      </c>
      <c r="B17" s="2"/>
      <c r="C17" s="2"/>
      <c r="D17" s="9">
        <v>0.07</v>
      </c>
      <c r="E17" s="2"/>
      <c r="F17" s="2" t="s">
        <v>33</v>
      </c>
      <c r="G17" s="2"/>
      <c r="H17" s="9">
        <v>0.9</v>
      </c>
      <c r="I17" s="2"/>
      <c r="J17" s="2"/>
      <c r="K17" s="2"/>
      <c r="L17" s="2"/>
    </row>
    <row r="18" spans="1:12" ht="12.75">
      <c r="A18" s="2" t="s">
        <v>10</v>
      </c>
      <c r="B18" s="2"/>
      <c r="C18" s="2"/>
      <c r="D18" s="28">
        <f>D15*(D16+D17)/100</f>
        <v>0.08669999999999999</v>
      </c>
      <c r="E18" s="2"/>
      <c r="F18" s="2" t="s">
        <v>92</v>
      </c>
      <c r="G18" s="2"/>
      <c r="H18" s="13">
        <v>0.05</v>
      </c>
      <c r="I18" s="23" t="s">
        <v>73</v>
      </c>
      <c r="J18" s="2"/>
      <c r="K18" s="2"/>
      <c r="L18" s="2"/>
    </row>
    <row r="19" spans="1:12" ht="12.75">
      <c r="A19" s="2"/>
      <c r="B19" s="2"/>
      <c r="C19" s="2"/>
      <c r="D19" s="11"/>
      <c r="E19" s="2"/>
      <c r="F19" s="2"/>
      <c r="G19" s="2"/>
      <c r="H19" s="20"/>
      <c r="I19" s="2"/>
      <c r="J19" s="2"/>
      <c r="K19" s="2"/>
      <c r="L19" s="2"/>
    </row>
    <row r="20" spans="4:12" ht="12.75">
      <c r="D20" s="11"/>
      <c r="E20" s="2"/>
      <c r="F20" s="2"/>
      <c r="G20" s="2"/>
      <c r="H20" s="20"/>
      <c r="I20" s="2"/>
      <c r="J20" s="2"/>
      <c r="K20" s="2"/>
      <c r="L20" s="2"/>
    </row>
    <row r="22" spans="1:3" ht="12.75">
      <c r="A22" s="23" t="s">
        <v>91</v>
      </c>
      <c r="B22" s="2"/>
      <c r="C22" s="2"/>
    </row>
    <row r="23" ht="12.75">
      <c r="A23" s="27" t="s">
        <v>72</v>
      </c>
    </row>
    <row r="25" spans="1:16" ht="12.75">
      <c r="A25" s="8" t="s">
        <v>76</v>
      </c>
      <c r="B25" s="2"/>
      <c r="C25" s="2"/>
      <c r="D25" s="2"/>
      <c r="E25" s="2"/>
      <c r="F25" s="8" t="s">
        <v>30</v>
      </c>
      <c r="G25" s="2"/>
      <c r="H25" s="2"/>
      <c r="I25" s="30" t="s">
        <v>47</v>
      </c>
      <c r="J25" s="2"/>
      <c r="K25" s="2"/>
      <c r="L25" s="2"/>
      <c r="M25" s="2"/>
      <c r="N25" s="2"/>
      <c r="P25" s="2"/>
    </row>
    <row r="26" spans="1:13" ht="12.75">
      <c r="A26" s="2" t="s">
        <v>18</v>
      </c>
      <c r="B26" s="2"/>
      <c r="C26" s="2"/>
      <c r="D26" s="9">
        <v>300</v>
      </c>
      <c r="E26" s="2"/>
      <c r="F26" s="2"/>
      <c r="G26" s="2"/>
      <c r="H26" s="2"/>
      <c r="I26" s="21"/>
      <c r="J26" s="2"/>
      <c r="K26" s="2"/>
      <c r="M26" s="2"/>
    </row>
    <row r="27" spans="1:13" ht="12.75">
      <c r="A27" s="2" t="s">
        <v>19</v>
      </c>
      <c r="B27" s="2"/>
      <c r="C27" s="2"/>
      <c r="D27" s="15">
        <f>'Votre véhicule'!D55*D26</f>
        <v>71.90280787219751</v>
      </c>
      <c r="E27" s="2"/>
      <c r="F27" s="2" t="s">
        <v>34</v>
      </c>
      <c r="G27" s="2"/>
      <c r="H27" s="9">
        <v>2</v>
      </c>
      <c r="I27" s="21">
        <v>1</v>
      </c>
      <c r="J27" s="2"/>
      <c r="K27" s="2"/>
      <c r="M27" s="2"/>
    </row>
    <row r="28" spans="1:13" ht="12.75">
      <c r="A28" s="2"/>
      <c r="B28" s="2"/>
      <c r="C28" s="2"/>
      <c r="D28" s="2"/>
      <c r="E28" s="2"/>
      <c r="F28" s="2" t="s">
        <v>35</v>
      </c>
      <c r="G28" s="2"/>
      <c r="H28" s="9">
        <v>2</v>
      </c>
      <c r="I28" s="21">
        <v>0</v>
      </c>
      <c r="J28" s="2"/>
      <c r="K28" s="2"/>
      <c r="M28" s="2"/>
    </row>
    <row r="29" spans="1:13" ht="12.75">
      <c r="A29" s="2" t="s">
        <v>37</v>
      </c>
      <c r="B29" s="2"/>
      <c r="C29" s="2"/>
      <c r="D29" s="12">
        <v>18</v>
      </c>
      <c r="E29" s="2"/>
      <c r="F29" s="2" t="s">
        <v>36</v>
      </c>
      <c r="G29" s="2"/>
      <c r="H29" s="13">
        <v>0</v>
      </c>
      <c r="I29" s="21">
        <v>0</v>
      </c>
      <c r="J29" s="2"/>
      <c r="K29" s="2"/>
      <c r="M29" s="2"/>
    </row>
    <row r="30" spans="1:5" ht="12.75">
      <c r="A30" s="2" t="s">
        <v>38</v>
      </c>
      <c r="B30" s="2"/>
      <c r="C30" s="2"/>
      <c r="D30" s="19">
        <f>(1-H29)*D29+H28/H27</f>
        <v>19</v>
      </c>
      <c r="E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 t="s">
        <v>45</v>
      </c>
      <c r="B32" s="2"/>
      <c r="C32" s="2"/>
      <c r="D32" s="12">
        <v>2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1" t="s">
        <v>20</v>
      </c>
      <c r="B34" s="2"/>
      <c r="C34" s="2"/>
      <c r="D34" s="18">
        <f>D27+D30+D32</f>
        <v>92.90280787219751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1" t="s">
        <v>29</v>
      </c>
      <c r="B35" s="2"/>
      <c r="C35" s="2"/>
      <c r="D35" s="18">
        <f>2*D34</f>
        <v>185.80561574439503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 t="s">
        <v>40</v>
      </c>
      <c r="B37" s="2"/>
      <c r="C37" s="2"/>
      <c r="D37" s="9">
        <v>2</v>
      </c>
      <c r="E37" s="2"/>
      <c r="F37" s="2"/>
      <c r="G37" s="2"/>
      <c r="H37" s="2"/>
      <c r="I37" s="2"/>
      <c r="J37" s="2"/>
      <c r="K37" s="2"/>
      <c r="L37" s="2"/>
      <c r="M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1" t="s">
        <v>41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1" t="s">
        <v>42</v>
      </c>
      <c r="B40" s="2"/>
      <c r="C40" s="2"/>
      <c r="D40" s="22">
        <f>D34/D$37</f>
        <v>46.45140393609876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1" t="s">
        <v>46</v>
      </c>
      <c r="B41" s="2"/>
      <c r="C41" s="2"/>
      <c r="D41" s="22">
        <f>D35/D$37</f>
        <v>92.90280787219751</v>
      </c>
      <c r="E41" s="2"/>
      <c r="F41" s="2"/>
      <c r="G41" s="2"/>
      <c r="H41" s="2"/>
      <c r="I41" s="2"/>
      <c r="J41" s="2"/>
      <c r="K41" s="2"/>
      <c r="L41" s="32"/>
      <c r="M41" s="2"/>
      <c r="O41" s="2"/>
    </row>
    <row r="42" spans="9:15" ht="12.75">
      <c r="I42" s="2"/>
      <c r="J42" s="2"/>
      <c r="K42" s="2"/>
      <c r="L42" s="32"/>
      <c r="M42" s="2"/>
      <c r="O42" s="2"/>
    </row>
    <row r="43" spans="9:15" ht="12.75">
      <c r="I43" s="2"/>
      <c r="J43" s="2"/>
      <c r="K43" s="2"/>
      <c r="L43" s="32"/>
      <c r="M43" s="2"/>
      <c r="N43" s="2"/>
      <c r="O43" s="2"/>
    </row>
    <row r="44" spans="9:15" ht="12.75">
      <c r="I44" s="2"/>
      <c r="J44" s="2"/>
      <c r="K44" s="2"/>
      <c r="L44" s="32"/>
      <c r="M44" s="2"/>
      <c r="N44" s="2"/>
      <c r="O44" s="2"/>
    </row>
    <row r="45" spans="9:15" ht="12.75">
      <c r="I45" s="2"/>
      <c r="J45" s="2"/>
      <c r="K45" s="2"/>
      <c r="L45" s="32"/>
      <c r="M45" s="2"/>
      <c r="N45" s="2"/>
      <c r="O45" s="2"/>
    </row>
    <row r="46" spans="9:15" ht="12.75">
      <c r="I46" s="2"/>
      <c r="J46" s="2"/>
      <c r="K46" s="2"/>
      <c r="L46" s="33"/>
      <c r="M46" s="2"/>
      <c r="N46" s="2"/>
      <c r="O46" s="2"/>
    </row>
    <row r="47" spans="9:15" ht="12.75">
      <c r="I47" s="2"/>
      <c r="J47" s="2"/>
      <c r="K47" s="2"/>
      <c r="L47" s="33"/>
      <c r="M47" s="2"/>
      <c r="N47" s="2"/>
      <c r="O47" s="2"/>
    </row>
    <row r="48" spans="9:15" ht="12.75">
      <c r="I48" s="2"/>
      <c r="J48" s="2"/>
      <c r="K48" s="2"/>
      <c r="L48" s="19"/>
      <c r="M48" s="2"/>
      <c r="N48" s="2"/>
      <c r="O48" s="2"/>
    </row>
    <row r="49" spans="11:12" ht="12.75">
      <c r="K49" s="2"/>
      <c r="L49" s="19"/>
    </row>
    <row r="50" spans="11:12" ht="12.75">
      <c r="K50" s="2"/>
      <c r="L50" s="19"/>
    </row>
    <row r="52" spans="11:12" ht="12.75">
      <c r="K52" s="2"/>
      <c r="L52" s="34"/>
    </row>
  </sheetData>
  <sheetProtection/>
  <mergeCells count="2">
    <mergeCell ref="A5:G5"/>
    <mergeCell ref="A6:G6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Populaire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LC51632</dc:creator>
  <cp:keywords/>
  <dc:description/>
  <cp:lastModifiedBy>Martin Kurt</cp:lastModifiedBy>
  <cp:lastPrinted>2008-06-16T20:57:21Z</cp:lastPrinted>
  <dcterms:created xsi:type="dcterms:W3CDTF">2008-05-23T07:02:00Z</dcterms:created>
  <dcterms:modified xsi:type="dcterms:W3CDTF">2015-10-11T20:06:52Z</dcterms:modified>
  <cp:category/>
  <cp:version/>
  <cp:contentType/>
  <cp:contentStatus/>
</cp:coreProperties>
</file>